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50" windowWidth="2410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<sst xmlns="http://schemas.openxmlformats.org/spreadsheetml/2006/main" count="105" uniqueCount="85">
  <si>
    <t>Perception Time (s)</t>
  </si>
  <si>
    <t>Decleration (ft/s2)</t>
  </si>
  <si>
    <t>Intersection</t>
  </si>
  <si>
    <t>Total Citations</t>
  </si>
  <si>
    <t>Citation Charge ($)</t>
  </si>
  <si>
    <t>Grade (%)</t>
  </si>
  <si>
    <t>NCDOT</t>
  </si>
  <si>
    <t>Kildaire Farm Road and High Meadow Drive (SB)</t>
  </si>
  <si>
    <t>NW Maynard Road and Chapel Hill Road (NB)</t>
  </si>
  <si>
    <t>Maynard Road and  Walnut Street (SB)</t>
  </si>
  <si>
    <t>Tryon Road and Crescent Green Way (EB)</t>
  </si>
  <si>
    <t>Tryon Road and Regency Parkway (WB)</t>
  </si>
  <si>
    <t>Walnut Street and Dillard Drive (NB)</t>
  </si>
  <si>
    <t>Maynard Road and Kildaire Farm Road (WB)</t>
  </si>
  <si>
    <t>Kildaire Farm Road and Maynard Road (SB)</t>
  </si>
  <si>
    <t>Cary Parkway and High House Road (NB)</t>
  </si>
  <si>
    <t>Harrison Avenue and Maynard Road (SB)</t>
  </si>
  <si>
    <t>Harrison Avenue and Weston Parkway (SB)</t>
  </si>
  <si>
    <t>Walnut Street and Meeting Street (SB)</t>
  </si>
  <si>
    <t>Total</t>
  </si>
  <si>
    <t>Ten-Ten Road and Kildaire Farm Road (EB)</t>
  </si>
  <si>
    <t>ITE Handbook</t>
  </si>
  <si>
    <t>May 20, 1991</t>
  </si>
  <si>
    <t>June 7, 1986</t>
  </si>
  <si>
    <t>January 2002</t>
  </si>
  <si>
    <t>September 5, 2006</t>
  </si>
  <si>
    <t>January 29, 2009</t>
  </si>
  <si>
    <t>May 9, 2006</t>
  </si>
  <si>
    <t>October 26, 2009</t>
  </si>
  <si>
    <t>October 10, 2006</t>
  </si>
  <si>
    <t>Plan Seal Date</t>
  </si>
  <si>
    <t>October 5, 2006</t>
  </si>
  <si>
    <t>May 9, 2005</t>
  </si>
  <si>
    <t>July 20, 2007</t>
  </si>
  <si>
    <t>June 7, 2006</t>
  </si>
  <si>
    <t>March 6, 2003</t>
  </si>
  <si>
    <t>High House Road and Prestonwood Drive (WB)  &gt; Oct 2006</t>
  </si>
  <si>
    <t>High House Road and Prestonwood Drive (WB)  &lt;= Oct 2006</t>
  </si>
  <si>
    <t>February 24, 1999</t>
  </si>
  <si>
    <t>Rev: 10/2002.  Original plan 3/10/2002</t>
  </si>
  <si>
    <t xml:space="preserve">Rev: 5/9/2003.  Original plan 4/2000 </t>
  </si>
  <si>
    <t>September 1, 2006</t>
  </si>
  <si>
    <t>Failure Groups 1 &amp; 2</t>
  </si>
  <si>
    <t>Number of Citations</t>
  </si>
  <si>
    <t>Times in seconds of the Yellow Light Duration</t>
  </si>
  <si>
    <t>Left Turn</t>
  </si>
  <si>
    <t>Pass-thru</t>
  </si>
  <si>
    <t>NCDOT Min</t>
  </si>
  <si>
    <t>Newton's Laws</t>
  </si>
  <si>
    <t>Speed Limit</t>
  </si>
  <si>
    <t>Town of Cary Red Light Camera Intersections and the Money To Be Refunded</t>
  </si>
  <si>
    <t>Meaning</t>
  </si>
  <si>
    <t>Failure Group</t>
  </si>
  <si>
    <t>Left Turn Yellow Arbitrary and Capricious</t>
  </si>
  <si>
    <t>1a</t>
  </si>
  <si>
    <t>1b</t>
  </si>
  <si>
    <t>2a</t>
  </si>
  <si>
    <t>2b</t>
  </si>
  <si>
    <t>3a</t>
  </si>
  <si>
    <t>3b</t>
  </si>
  <si>
    <t>Traffic Plan Not Signed and Sealed</t>
  </si>
  <si>
    <t>85th Percentile Arbitrary and Capricious</t>
  </si>
  <si>
    <t>Failure Groups</t>
  </si>
  <si>
    <t>2a, 3a, 3b</t>
  </si>
  <si>
    <t>1b, 2a, 3a</t>
  </si>
  <si>
    <t>1b, 3a</t>
  </si>
  <si>
    <t>2a, 3a</t>
  </si>
  <si>
    <t>1a, 3a, 3b</t>
  </si>
  <si>
    <t>1a, 3a</t>
  </si>
  <si>
    <t>Obsolete Traffic Signal Plan/Reality Not In Plan</t>
  </si>
  <si>
    <t>Cary Town Blvd and Convention (EB) &lt;=  Mar 2010</t>
  </si>
  <si>
    <t>Cary Town Blvd and Convention (EB) &gt;  Mar 2010</t>
  </si>
  <si>
    <t>March 19, 2010</t>
  </si>
  <si>
    <t xml:space="preserve">Failure Group 3 </t>
  </si>
  <si>
    <t>Interval Falls Short of ITE's Equation</t>
  </si>
  <si>
    <t>Cary Parkway and High Meadow (WB) &gt;= Dec 2010</t>
  </si>
  <si>
    <t>Cary Parkway and High Meadow (WB) &lt; Dec 2010</t>
  </si>
  <si>
    <t>December 2, 2010</t>
  </si>
  <si>
    <t>Cary Parkway and Kildaire Farm Road (WB) &gt;= May 2009</t>
  </si>
  <si>
    <t>Cary Parkway and Kildaire Farm Road (WB)  &lt; May 2009</t>
  </si>
  <si>
    <t>April 28,  2009</t>
  </si>
  <si>
    <t>Kildaire Farm Road and Cary Parkway (NB) &lt; May 2009</t>
  </si>
  <si>
    <t>April 28, 2009</t>
  </si>
  <si>
    <t>Kildaire Farm Road and Cary Parkway (NB) &gt;= May 2009</t>
  </si>
  <si>
    <t>Dilemma Zone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</si>
</sst>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0" fillId="31" borderId="0" xfId="54" applyAlignment="1">
      <alignment/>
    </xf>
    <xf numFmtId="165" fontId="30" fillId="31" borderId="0" xfId="54" applyNumberFormat="1" applyAlignment="1">
      <alignment/>
    </xf>
    <xf numFmtId="49" fontId="30" fillId="31" borderId="0" xfId="54" applyNumberFormat="1" applyAlignment="1">
      <alignment/>
    </xf>
    <xf numFmtId="7" fontId="30" fillId="31" borderId="0" xfId="54" applyNumberForma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3" zoomScaleNormal="73" zoomScalePageLayoutView="0" workbookViewId="0" topLeftCell="A1">
      <selection activeCell="R8" sqref="R8"/>
    </sheetView>
  </sheetViews>
  <sheetFormatPr defaultColWidth="9.140625" defaultRowHeight="15"/>
  <cols>
    <col min="1" max="1" width="53.00390625" style="0" customWidth="1"/>
    <col min="2" max="2" width="12.7109375" style="0" customWidth="1"/>
    <col min="3" max="3" width="9.28125" style="0" customWidth="1"/>
    <col min="4" max="4" width="10.421875" style="0" customWidth="1"/>
    <col min="5" max="5" width="9.57421875" style="0" customWidth="1"/>
    <col min="6" max="6" width="11.421875" style="0" customWidth="1"/>
    <col min="7" max="7" width="13.00390625" style="0" customWidth="1"/>
    <col min="8" max="8" width="14.140625" style="0" customWidth="1"/>
    <col min="9" max="9" width="16.00390625" style="0" customWidth="1"/>
    <col min="10" max="10" width="42.7109375" style="0" customWidth="1"/>
    <col min="11" max="11" width="7.57421875" style="0" customWidth="1"/>
    <col min="12" max="12" width="8.140625" style="0" customWidth="1"/>
    <col min="13" max="13" width="7.00390625" style="0" customWidth="1"/>
    <col min="14" max="14" width="7.140625" style="0" customWidth="1"/>
    <col min="15" max="15" width="7.7109375" style="0" customWidth="1"/>
    <col min="16" max="16" width="7.421875" style="0" customWidth="1"/>
    <col min="17" max="17" width="7.140625" style="0" customWidth="1"/>
    <col min="18" max="18" width="14.28125" style="0" customWidth="1"/>
    <col min="19" max="19" width="18.57421875" style="0" customWidth="1"/>
    <col min="20" max="20" width="19.421875" style="0" customWidth="1"/>
  </cols>
  <sheetData>
    <row r="1" spans="17:18" ht="15">
      <c r="Q1" t="s">
        <v>52</v>
      </c>
      <c r="R1" t="s">
        <v>51</v>
      </c>
    </row>
    <row r="2" spans="2:9" ht="15">
      <c r="B2" t="s">
        <v>6</v>
      </c>
      <c r="C2" t="s">
        <v>21</v>
      </c>
      <c r="I2" t="s">
        <v>50</v>
      </c>
    </row>
    <row r="3" spans="1:18" ht="15">
      <c r="A3" t="s">
        <v>0</v>
      </c>
      <c r="B3">
        <v>1.5</v>
      </c>
      <c r="C3" s="2">
        <v>1</v>
      </c>
      <c r="D3" s="2"/>
      <c r="Q3" t="s">
        <v>54</v>
      </c>
      <c r="R3" t="s">
        <v>69</v>
      </c>
    </row>
    <row r="4" spans="1:18" ht="15">
      <c r="A4" t="s">
        <v>1</v>
      </c>
      <c r="B4">
        <v>11.2</v>
      </c>
      <c r="C4" s="2">
        <v>10</v>
      </c>
      <c r="D4" s="2"/>
      <c r="Q4" t="s">
        <v>55</v>
      </c>
      <c r="R4" t="s">
        <v>60</v>
      </c>
    </row>
    <row r="5" spans="17:18" ht="15">
      <c r="Q5" t="s">
        <v>56</v>
      </c>
      <c r="R5" t="s">
        <v>53</v>
      </c>
    </row>
    <row r="6" spans="1:18" ht="15">
      <c r="A6" t="s">
        <v>4</v>
      </c>
      <c r="B6" s="1">
        <v>50</v>
      </c>
      <c r="Q6" t="s">
        <v>57</v>
      </c>
      <c r="R6" t="s">
        <v>61</v>
      </c>
    </row>
    <row r="7" spans="17:18" ht="15">
      <c r="Q7" t="s">
        <v>58</v>
      </c>
      <c r="R7" t="s">
        <v>84</v>
      </c>
    </row>
    <row r="8" spans="17:18" ht="15">
      <c r="Q8" t="s">
        <v>59</v>
      </c>
      <c r="R8" t="s">
        <v>74</v>
      </c>
    </row>
    <row r="9" spans="4:11" ht="15">
      <c r="D9" t="s">
        <v>44</v>
      </c>
      <c r="K9" t="s">
        <v>43</v>
      </c>
    </row>
    <row r="10" spans="1:20" ht="15">
      <c r="A10" t="s">
        <v>2</v>
      </c>
      <c r="B10" t="s">
        <v>49</v>
      </c>
      <c r="C10" t="s">
        <v>5</v>
      </c>
      <c r="D10" t="s">
        <v>45</v>
      </c>
      <c r="E10" t="s">
        <v>46</v>
      </c>
      <c r="F10" t="s">
        <v>47</v>
      </c>
      <c r="G10" t="s">
        <v>21</v>
      </c>
      <c r="H10" t="s">
        <v>48</v>
      </c>
      <c r="I10" t="s">
        <v>62</v>
      </c>
      <c r="J10" t="s">
        <v>30</v>
      </c>
      <c r="K10">
        <v>2004</v>
      </c>
      <c r="L10">
        <v>2005</v>
      </c>
      <c r="M10">
        <v>2006</v>
      </c>
      <c r="N10">
        <v>2007</v>
      </c>
      <c r="O10">
        <v>2008</v>
      </c>
      <c r="P10">
        <v>2009</v>
      </c>
      <c r="Q10">
        <v>2010</v>
      </c>
      <c r="R10" t="s">
        <v>3</v>
      </c>
      <c r="S10" t="s">
        <v>42</v>
      </c>
      <c r="T10" t="s">
        <v>73</v>
      </c>
    </row>
    <row r="12" spans="1:20" s="4" customFormat="1" ht="15">
      <c r="A12" s="4" t="s">
        <v>71</v>
      </c>
      <c r="B12" s="4">
        <v>45</v>
      </c>
      <c r="C12" s="4">
        <v>0</v>
      </c>
      <c r="D12" s="5">
        <v>4.5</v>
      </c>
      <c r="E12" s="5">
        <v>4.5</v>
      </c>
      <c r="F12" s="5">
        <f>ROUNDUP((B3+(B12*5280/3600)/(2*B4+64.4*C12)),1)</f>
        <v>4.5</v>
      </c>
      <c r="G12" s="5">
        <f>ROUNDUP((C3+(B12*5280/3600)/(2*C4+64.4*C12)),1)</f>
        <v>4.3</v>
      </c>
      <c r="H12" s="4">
        <f>ROUNDUP((B3+(B12*5280/3600)/(B4+32.2*SIN(ATAN(C12)))),1)</f>
        <v>7.3999999999999995</v>
      </c>
      <c r="I12" s="4" t="s">
        <v>58</v>
      </c>
      <c r="J12" s="6" t="s">
        <v>72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222</v>
      </c>
      <c r="R12" s="4">
        <f aca="true" t="shared" si="0" ref="R12:R32">SUM(K12:Q12)</f>
        <v>222</v>
      </c>
      <c r="S12" s="7">
        <f>IF(OR(F12&gt;D12,F12&gt;E12),R12*B6,0)</f>
        <v>0</v>
      </c>
      <c r="T12" s="7">
        <f>IF(OR(H12&gt;D12,H12&gt;E12),R12*B6,0)</f>
        <v>11100</v>
      </c>
    </row>
    <row r="13" spans="1:20" ht="15">
      <c r="A13" t="s">
        <v>70</v>
      </c>
      <c r="B13">
        <v>45</v>
      </c>
      <c r="C13">
        <v>0</v>
      </c>
      <c r="D13" s="2">
        <v>4</v>
      </c>
      <c r="E13" s="2">
        <v>4</v>
      </c>
      <c r="F13" s="2">
        <f>ROUNDUP((B3+(B13*5280/3600)/(2*B4+64.4*C13)),1)</f>
        <v>4.5</v>
      </c>
      <c r="G13" s="2">
        <f>ROUNDUP((C3+(B13*5280/3600)/(2*C4+64.4*C13)),1)</f>
        <v>4.3</v>
      </c>
      <c r="H13">
        <f>ROUNDUP((B3+(B13*5280/3600)/(B4+32.2*SIN(ATAN(C13)))),1)</f>
        <v>7.3999999999999995</v>
      </c>
      <c r="I13" t="s">
        <v>67</v>
      </c>
      <c r="J13" t="s">
        <v>22</v>
      </c>
      <c r="K13">
        <v>2128</v>
      </c>
      <c r="L13">
        <v>1169</v>
      </c>
      <c r="M13">
        <v>1086</v>
      </c>
      <c r="N13">
        <v>1315</v>
      </c>
      <c r="O13">
        <v>1333</v>
      </c>
      <c r="P13">
        <v>1294</v>
      </c>
      <c r="Q13">
        <v>234</v>
      </c>
      <c r="R13">
        <f>SUM(K13:Q13)</f>
        <v>8559</v>
      </c>
      <c r="S13" s="8">
        <f>IF(OR(F13&gt;D13,F13&gt;E13),R13*B6,0)</f>
        <v>427950</v>
      </c>
      <c r="T13" s="8">
        <f>IF(OR(H13&gt;D13,H13&gt;E13),R13*B6,0)</f>
        <v>427950</v>
      </c>
    </row>
    <row r="14" spans="1:20" s="4" customFormat="1" ht="15">
      <c r="A14" s="4" t="s">
        <v>7</v>
      </c>
      <c r="B14" s="4">
        <v>35</v>
      </c>
      <c r="C14" s="4">
        <v>-0.04</v>
      </c>
      <c r="D14" s="5">
        <v>4.5</v>
      </c>
      <c r="E14" s="5">
        <v>4.5</v>
      </c>
      <c r="F14" s="5">
        <f>ROUNDUP((B3+(B14*5280/3600)/(2*B4+64.4*C14)),1)</f>
        <v>4.1</v>
      </c>
      <c r="G14" s="5">
        <f>ROUNDUP((C3+(B14*5280/3600)/(2*C4+64.4*C14)),1)</f>
        <v>4</v>
      </c>
      <c r="H14" s="4">
        <f>ROUNDUP((B3+(B14*5280/3600)/(B4+32.2*SIN(ATAN(C14)))),1)</f>
        <v>6.699999999999999</v>
      </c>
      <c r="I14" s="4" t="s">
        <v>58</v>
      </c>
      <c r="J14" s="6" t="s">
        <v>23</v>
      </c>
      <c r="K14" s="4">
        <v>126</v>
      </c>
      <c r="L14" s="4">
        <v>513</v>
      </c>
      <c r="M14" s="4">
        <v>412</v>
      </c>
      <c r="N14" s="4">
        <v>322</v>
      </c>
      <c r="O14" s="4">
        <v>421</v>
      </c>
      <c r="P14" s="4">
        <v>363</v>
      </c>
      <c r="Q14" s="4">
        <v>280</v>
      </c>
      <c r="R14" s="4">
        <f t="shared" si="0"/>
        <v>2437</v>
      </c>
      <c r="S14" s="7">
        <f>IF(OR(F14&gt;D14,F14&gt;E14),R14*B6,0)</f>
        <v>0</v>
      </c>
      <c r="T14" s="7">
        <f>IF(OR(H14&gt;D14,H14&gt;E14),R14*B6,0)</f>
        <v>121850</v>
      </c>
    </row>
    <row r="15" spans="1:20" ht="15">
      <c r="A15" t="s">
        <v>36</v>
      </c>
      <c r="B15">
        <v>45</v>
      </c>
      <c r="C15">
        <v>-0.05</v>
      </c>
      <c r="D15" s="2">
        <v>5</v>
      </c>
      <c r="E15" s="2">
        <v>5</v>
      </c>
      <c r="F15" s="2">
        <f>ROUNDUP((B3+(B15*5280/3600)/(2*B4+64.4*C15)),1)</f>
        <v>5</v>
      </c>
      <c r="G15" s="2">
        <f>ROUNDUP((C3+(B15*5280/3600)/(2*C4+64.4*C15)),1)</f>
        <v>5</v>
      </c>
      <c r="H15">
        <f>ROUNDUP((B3+(B15*5280/3600)/(B4+32.2*SIN(ATAN(C15)))),1)</f>
        <v>8.4</v>
      </c>
      <c r="I15" t="s">
        <v>58</v>
      </c>
      <c r="J15" t="s">
        <v>31</v>
      </c>
      <c r="K15">
        <v>0</v>
      </c>
      <c r="L15">
        <v>0</v>
      </c>
      <c r="M15">
        <v>0</v>
      </c>
      <c r="N15">
        <v>1442</v>
      </c>
      <c r="O15">
        <v>876</v>
      </c>
      <c r="P15">
        <v>781</v>
      </c>
      <c r="Q15">
        <v>560</v>
      </c>
      <c r="R15">
        <f t="shared" si="0"/>
        <v>3659</v>
      </c>
      <c r="S15" s="8">
        <f>IF(OR(F15&gt;D15,F15&gt;E15),R15*B6,0)</f>
        <v>0</v>
      </c>
      <c r="T15" s="8">
        <f>IF(OR(H15&gt;D15,H15&gt;E15),R15*B6,0)</f>
        <v>182950</v>
      </c>
    </row>
    <row r="16" spans="1:20" s="4" customFormat="1" ht="15">
      <c r="A16" s="4" t="s">
        <v>37</v>
      </c>
      <c r="B16" s="4">
        <v>45</v>
      </c>
      <c r="C16" s="4">
        <v>-0.05</v>
      </c>
      <c r="D16" s="5">
        <v>4.5</v>
      </c>
      <c r="E16" s="5">
        <v>4.5</v>
      </c>
      <c r="F16" s="5">
        <f>ROUNDUP((B3+(B16*5280/3600)/(2*B4+64.4*C16)),1)</f>
        <v>5</v>
      </c>
      <c r="G16" s="5">
        <f>ROUNDUP((C3+(B16*5280/3600)/(2*C4+64.4*C16)),1)</f>
        <v>5</v>
      </c>
      <c r="H16" s="4">
        <f>ROUNDUP((B3+(B16*5280/3600)/(B4+32.2*SIN(ATAN(C16)))),1)</f>
        <v>8.4</v>
      </c>
      <c r="I16" s="4" t="s">
        <v>63</v>
      </c>
      <c r="J16" s="6" t="s">
        <v>38</v>
      </c>
      <c r="K16" s="4">
        <v>1711</v>
      </c>
      <c r="L16" s="4">
        <v>2325</v>
      </c>
      <c r="M16" s="4">
        <v>1951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5987</v>
      </c>
      <c r="S16" s="7">
        <f>IF(OR(F16&gt;D16,F16&gt;E16),R16*B6,0)</f>
        <v>299350</v>
      </c>
      <c r="T16" s="7">
        <f>IF(OR(H16&gt;D16,H16&gt;E16),R16*B6,0)</f>
        <v>299350</v>
      </c>
    </row>
    <row r="17" spans="1:20" ht="15">
      <c r="A17" t="s">
        <v>8</v>
      </c>
      <c r="B17">
        <v>45</v>
      </c>
      <c r="C17">
        <v>0.04</v>
      </c>
      <c r="D17" s="2">
        <v>4</v>
      </c>
      <c r="E17" s="2">
        <v>4.7</v>
      </c>
      <c r="F17" s="2">
        <f>ROUNDUP((B3+(B17*5280/3600)/(2*B4+64.4*C17)),1)</f>
        <v>4.199999999999999</v>
      </c>
      <c r="G17" s="2">
        <f>ROUNDUP((C3+(B17*5280/3600)/(2*C4+64.4*C17)),1)</f>
        <v>4</v>
      </c>
      <c r="H17">
        <f>ROUNDUP((B3+(B17*5280/3600)/(B4+32.2*SIN(ATAN(C17)))),1)</f>
        <v>6.8</v>
      </c>
      <c r="I17" t="s">
        <v>64</v>
      </c>
      <c r="J17" t="s">
        <v>40</v>
      </c>
      <c r="K17">
        <v>92</v>
      </c>
      <c r="L17">
        <v>292</v>
      </c>
      <c r="M17">
        <v>342</v>
      </c>
      <c r="N17">
        <v>98</v>
      </c>
      <c r="O17">
        <v>96</v>
      </c>
      <c r="P17">
        <v>86</v>
      </c>
      <c r="Q17">
        <v>138</v>
      </c>
      <c r="R17">
        <f t="shared" si="0"/>
        <v>1144</v>
      </c>
      <c r="S17" s="8">
        <f>IF(OR(F17&gt;D17,F17&gt;E17),R17*B6,0)</f>
        <v>57200</v>
      </c>
      <c r="T17" s="8">
        <f>IF(OR(H17&gt;D17,H17&gt;E17),R17*B6,0)</f>
        <v>57200</v>
      </c>
    </row>
    <row r="18" spans="1:20" s="4" customFormat="1" ht="15">
      <c r="A18" s="4" t="s">
        <v>9</v>
      </c>
      <c r="B18" s="4">
        <v>35</v>
      </c>
      <c r="C18" s="4">
        <v>0</v>
      </c>
      <c r="D18" s="5">
        <v>4</v>
      </c>
      <c r="E18" s="5">
        <v>5.2</v>
      </c>
      <c r="F18" s="5">
        <f>ROUNDUP((B3+(B18*5280/3600)/(2*B4+64.4*C18)),1)</f>
        <v>3.8000000000000003</v>
      </c>
      <c r="G18" s="5">
        <f>ROUNDUP((C3+(B18*5280/3600)/(2*C4+64.4*C18)),1)</f>
        <v>3.6</v>
      </c>
      <c r="H18" s="4">
        <f>ROUNDUP((B3+(B18*5280/3600)/(B4+32.2*SIN(ATAN(C18)))),1)</f>
        <v>6.1</v>
      </c>
      <c r="I18" s="4" t="s">
        <v>65</v>
      </c>
      <c r="J18" s="6" t="s">
        <v>39</v>
      </c>
      <c r="K18" s="4">
        <v>53</v>
      </c>
      <c r="L18" s="4">
        <v>356</v>
      </c>
      <c r="M18" s="4">
        <v>327</v>
      </c>
      <c r="N18" s="4">
        <v>251</v>
      </c>
      <c r="O18" s="4">
        <v>470</v>
      </c>
      <c r="P18" s="4">
        <v>324</v>
      </c>
      <c r="Q18" s="4">
        <v>223</v>
      </c>
      <c r="R18" s="4">
        <f t="shared" si="0"/>
        <v>2004</v>
      </c>
      <c r="S18" s="7">
        <f>IF(OR(F18&gt;D18,F18&gt;E18),R18*B6,0)</f>
        <v>0</v>
      </c>
      <c r="T18" s="7">
        <f>IF(OR(H18&gt;D18,H18&gt;E18),R18*B6,0)</f>
        <v>100200</v>
      </c>
    </row>
    <row r="19" spans="1:20" ht="15">
      <c r="A19" t="s">
        <v>10</v>
      </c>
      <c r="B19">
        <v>45</v>
      </c>
      <c r="C19">
        <v>0.02</v>
      </c>
      <c r="D19" s="2">
        <v>4.5</v>
      </c>
      <c r="E19" s="2">
        <v>4.7</v>
      </c>
      <c r="F19" s="2">
        <f>ROUNDUP((B3+(B19*5280/3600)/(2*B4+64.4*C19)),1)</f>
        <v>4.3</v>
      </c>
      <c r="G19" s="2">
        <f>ROUNDUP((C3+(B19*5280/3600)/(2*C4+64.4*C19)),1)</f>
        <v>4.199999999999999</v>
      </c>
      <c r="H19">
        <f>ROUNDUP((B3+(B19*5280/3600)/(B4+32.2*SIN(ATAN(C19)))),1)</f>
        <v>7.1</v>
      </c>
      <c r="I19" t="s">
        <v>58</v>
      </c>
      <c r="J19" t="s">
        <v>24</v>
      </c>
      <c r="K19">
        <v>463</v>
      </c>
      <c r="L19">
        <v>1096</v>
      </c>
      <c r="M19">
        <v>574</v>
      </c>
      <c r="N19">
        <v>253</v>
      </c>
      <c r="O19">
        <v>370</v>
      </c>
      <c r="P19">
        <v>373</v>
      </c>
      <c r="Q19">
        <v>267</v>
      </c>
      <c r="R19">
        <f t="shared" si="0"/>
        <v>3396</v>
      </c>
      <c r="S19" s="8">
        <f>IF(OR(F19&gt;D19,F19&gt;E19),R19*B6,0)</f>
        <v>0</v>
      </c>
      <c r="T19" s="8">
        <f>IF(OR(H19&gt;D19,H19&gt;E19),R19*B6,0)</f>
        <v>169800</v>
      </c>
    </row>
    <row r="20" spans="1:20" s="4" customFormat="1" ht="15">
      <c r="A20" s="4" t="s">
        <v>11</v>
      </c>
      <c r="B20" s="4">
        <v>45</v>
      </c>
      <c r="C20" s="4">
        <v>-0.02</v>
      </c>
      <c r="D20" s="5">
        <v>3.5</v>
      </c>
      <c r="E20" s="5">
        <v>4.7</v>
      </c>
      <c r="F20" s="5">
        <f>ROUNDUP((B3+(B20*5280/3600)/(2*B4+64.4*C20)),1)</f>
        <v>4.699999999999999</v>
      </c>
      <c r="G20" s="5">
        <f>ROUNDUP((C3+(B20*5280/3600)/(2*C4+64.4*C20)),1)</f>
        <v>4.6</v>
      </c>
      <c r="H20" s="4">
        <f>ROUNDUP((B3+(B20*5280/3600)/(B4+32.2*SIN(ATAN(C20)))),1)</f>
        <v>7.8</v>
      </c>
      <c r="I20" s="4" t="s">
        <v>66</v>
      </c>
      <c r="J20" s="6" t="s">
        <v>32</v>
      </c>
      <c r="K20" s="4">
        <v>871</v>
      </c>
      <c r="L20" s="4">
        <v>435</v>
      </c>
      <c r="M20" s="4">
        <v>420</v>
      </c>
      <c r="N20" s="4">
        <v>364</v>
      </c>
      <c r="O20" s="4">
        <v>361</v>
      </c>
      <c r="P20" s="4">
        <v>732</v>
      </c>
      <c r="Q20" s="4">
        <v>507</v>
      </c>
      <c r="R20" s="4">
        <f t="shared" si="0"/>
        <v>3690</v>
      </c>
      <c r="S20" s="7">
        <f>IF(OR(F20&gt;D20,F20&gt;E20),R20*B6,0)</f>
        <v>184500</v>
      </c>
      <c r="T20" s="7">
        <f>IF(OR(H20&gt;D20,H20&gt;E20),R20*B6,0)</f>
        <v>184500</v>
      </c>
    </row>
    <row r="21" spans="1:20" ht="15">
      <c r="A21" t="s">
        <v>12</v>
      </c>
      <c r="B21">
        <v>45</v>
      </c>
      <c r="C21">
        <v>0.01</v>
      </c>
      <c r="D21" s="2">
        <v>3.1</v>
      </c>
      <c r="E21" s="2">
        <v>4.4</v>
      </c>
      <c r="F21" s="2">
        <f>ROUNDUP((B3+(B21*5280/3600)/(2*B4+64.4*C21)),1)</f>
        <v>4.3999999999999995</v>
      </c>
      <c r="G21" s="2">
        <f>ROUNDUP((C3+(B21*5280/3600)/(2*C4+64.4*C21)),1)</f>
        <v>4.199999999999999</v>
      </c>
      <c r="H21">
        <f>ROUNDUP((B3+(B21*5280/3600)/(B4+32.2*SIN(ATAN(C21)))),1)</f>
        <v>7.3</v>
      </c>
      <c r="I21" t="s">
        <v>66</v>
      </c>
      <c r="J21" t="s">
        <v>33</v>
      </c>
      <c r="K21">
        <v>246</v>
      </c>
      <c r="L21">
        <v>321</v>
      </c>
      <c r="M21">
        <v>342</v>
      </c>
      <c r="N21">
        <v>533</v>
      </c>
      <c r="O21">
        <v>879</v>
      </c>
      <c r="P21">
        <v>543</v>
      </c>
      <c r="Q21">
        <v>355</v>
      </c>
      <c r="R21">
        <f t="shared" si="0"/>
        <v>3219</v>
      </c>
      <c r="S21" s="8">
        <f>IF(OR(F21&gt;D21,F21&gt;E21),R21*B6,0)</f>
        <v>160950</v>
      </c>
      <c r="T21" s="8">
        <f>IF(OR(H21&gt;D21,H21&gt;E21),R21*B6,0)</f>
        <v>160950</v>
      </c>
    </row>
    <row r="22" spans="1:20" s="4" customFormat="1" ht="15">
      <c r="A22" s="4" t="s">
        <v>13</v>
      </c>
      <c r="B22" s="4">
        <v>35</v>
      </c>
      <c r="C22" s="4">
        <v>0</v>
      </c>
      <c r="D22" s="5">
        <v>3</v>
      </c>
      <c r="E22" s="5">
        <v>3.8</v>
      </c>
      <c r="F22" s="5">
        <f>ROUNDUP((B3+(B22*5280/3600)/(2*B4+64.4*C22)),1)</f>
        <v>3.8000000000000003</v>
      </c>
      <c r="G22" s="5">
        <f>ROUNDUP((C3+(B22*5280/3600)/(2*C4+64.4*C22)),1)</f>
        <v>3.6</v>
      </c>
      <c r="H22" s="4">
        <f>ROUNDUP((B3+(B22*5280/3600)/(B4+32.2*SIN(ATAN(C22)))),1)</f>
        <v>6.1</v>
      </c>
      <c r="I22" s="4" t="s">
        <v>66</v>
      </c>
      <c r="J22" s="6" t="s">
        <v>34</v>
      </c>
      <c r="K22" s="4">
        <v>622</v>
      </c>
      <c r="L22" s="4">
        <v>3107</v>
      </c>
      <c r="M22" s="4">
        <v>1571</v>
      </c>
      <c r="N22" s="4">
        <v>1468</v>
      </c>
      <c r="O22" s="4">
        <v>2071</v>
      </c>
      <c r="P22" s="4">
        <v>2791</v>
      </c>
      <c r="Q22" s="4">
        <v>2929</v>
      </c>
      <c r="R22" s="4">
        <f t="shared" si="0"/>
        <v>14559</v>
      </c>
      <c r="S22" s="7">
        <f>IF(OR(F22&gt;D22,F22&gt;E22),R22*B6,0)</f>
        <v>727950</v>
      </c>
      <c r="T22" s="7">
        <f>IF(OR(H22&gt;D22,H22&gt;E22),R22*B6,0)</f>
        <v>727950</v>
      </c>
    </row>
    <row r="23" spans="1:20" ht="15">
      <c r="A23" t="s">
        <v>14</v>
      </c>
      <c r="B23">
        <v>35</v>
      </c>
      <c r="C23">
        <v>-0.02</v>
      </c>
      <c r="D23" s="2">
        <v>3</v>
      </c>
      <c r="E23" s="2">
        <v>3.7</v>
      </c>
      <c r="F23" s="2">
        <f>ROUNDUP((B3+(B23*5280/3600)/(2*B4+64.4*C23)),1)</f>
        <v>4</v>
      </c>
      <c r="G23" s="2">
        <f>ROUNDUP((C3+(B23*5280/3600)/(2*C4+64.4*C23)),1)</f>
        <v>3.8000000000000003</v>
      </c>
      <c r="H23">
        <f>ROUNDUP((B3+(B23*5280/3600)/(B4+32.2*SIN(ATAN(C23)))),1)</f>
        <v>6.3999999999999995</v>
      </c>
      <c r="I23" t="s">
        <v>63</v>
      </c>
      <c r="J23" t="s">
        <v>34</v>
      </c>
      <c r="K23">
        <v>127</v>
      </c>
      <c r="L23">
        <v>1075</v>
      </c>
      <c r="M23">
        <v>973</v>
      </c>
      <c r="N23">
        <v>1012</v>
      </c>
      <c r="O23">
        <v>1110</v>
      </c>
      <c r="P23">
        <v>910</v>
      </c>
      <c r="Q23">
        <v>371</v>
      </c>
      <c r="R23">
        <f t="shared" si="0"/>
        <v>5578</v>
      </c>
      <c r="S23" s="8">
        <f>IF(OR(F23&gt;D23,F23&gt;E23),R23*B6,0)</f>
        <v>278900</v>
      </c>
      <c r="T23" s="8">
        <f>IF(OR(H23&gt;D23,H23&gt;E23),R23*B6,0)</f>
        <v>278900</v>
      </c>
    </row>
    <row r="24" spans="1:20" s="4" customFormat="1" ht="15">
      <c r="A24" s="4" t="s">
        <v>78</v>
      </c>
      <c r="B24" s="4">
        <v>45</v>
      </c>
      <c r="C24" s="4">
        <v>0.01</v>
      </c>
      <c r="D24" s="5">
        <v>3</v>
      </c>
      <c r="E24" s="5">
        <v>4.4</v>
      </c>
      <c r="F24" s="5">
        <f>ROUNDUP((B3+(B24*5280/3600)/(2*B4+64.4*C24)),1)</f>
        <v>4.3999999999999995</v>
      </c>
      <c r="G24" s="5">
        <f>ROUNDUP((C3+(B24*5280/3600)/(2*C4+64.4*C24)),1)</f>
        <v>4.199999999999999</v>
      </c>
      <c r="H24" s="4">
        <f>ROUNDUP((B3+(B24*5280/3600)/(B4+32.2*SIN(ATAN(C24)))),1)</f>
        <v>7.3</v>
      </c>
      <c r="I24" s="4" t="s">
        <v>66</v>
      </c>
      <c r="J24" s="6" t="s">
        <v>80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641</v>
      </c>
      <c r="Q24" s="4">
        <v>2232</v>
      </c>
      <c r="R24" s="4">
        <f>SUM(K24:Q24)</f>
        <v>2873</v>
      </c>
      <c r="S24" s="7">
        <f>IF(OR(F24&gt;D24,F24&gt;E24),R24*B6,0)</f>
        <v>143650</v>
      </c>
      <c r="T24" s="7">
        <f>IF(OR(H24&gt;D24,H24&gt;E24),R24*B6,0)</f>
        <v>143650</v>
      </c>
    </row>
    <row r="25" spans="1:20" ht="15">
      <c r="A25" t="s">
        <v>79</v>
      </c>
      <c r="B25">
        <v>45</v>
      </c>
      <c r="C25">
        <v>0</v>
      </c>
      <c r="D25" s="2">
        <v>4</v>
      </c>
      <c r="E25" s="2">
        <v>4.7</v>
      </c>
      <c r="F25" s="2">
        <f>ROUNDUP((B3+(B25*5280/3600)/(2*B4+64.4*C25)),1)</f>
        <v>4.5</v>
      </c>
      <c r="G25" s="2">
        <f>ROUNDUP((C3+(B25*5280/3600)/(2*C4+64.4*C25)),1)</f>
        <v>4.3</v>
      </c>
      <c r="H25">
        <f>ROUNDUP((B3+(B25*5280/3600)/(B4+32.2*SIN(ATAN(C25)))),1)</f>
        <v>7.3999999999999995</v>
      </c>
      <c r="I25" t="s">
        <v>66</v>
      </c>
      <c r="J25" t="s">
        <v>35</v>
      </c>
      <c r="K25">
        <v>112</v>
      </c>
      <c r="L25">
        <v>1184</v>
      </c>
      <c r="M25">
        <v>1369</v>
      </c>
      <c r="N25">
        <v>1321</v>
      </c>
      <c r="O25">
        <v>1126</v>
      </c>
      <c r="P25">
        <v>289</v>
      </c>
      <c r="Q25">
        <v>0</v>
      </c>
      <c r="R25">
        <f>SUM(K25:Q25)</f>
        <v>5401</v>
      </c>
      <c r="S25" s="8">
        <f>IF(OR(F25&gt;D25,F25&gt;E25),R25*B6,0)</f>
        <v>270050</v>
      </c>
      <c r="T25" s="8">
        <f>IF(OR(H25&gt;D25,H25&gt;E25),R25*B6,0)</f>
        <v>270050</v>
      </c>
    </row>
    <row r="26" spans="1:20" s="4" customFormat="1" ht="15">
      <c r="A26" s="4" t="s">
        <v>83</v>
      </c>
      <c r="B26" s="4">
        <v>45</v>
      </c>
      <c r="C26" s="4">
        <v>0</v>
      </c>
      <c r="D26" s="5">
        <v>3</v>
      </c>
      <c r="E26" s="5">
        <v>4.5</v>
      </c>
      <c r="F26" s="5">
        <f>ROUNDUP((B3+(B26*5280/3600)/(2*B4+64.4*C26)),1)</f>
        <v>4.5</v>
      </c>
      <c r="G26" s="5">
        <f>ROUNDUP((C3+(B26*5280/3600)/(2*C4+64.4*C26)),1)</f>
        <v>4.3</v>
      </c>
      <c r="H26" s="4">
        <f>ROUNDUP((B3+(B26*5280/3600)/(B4+32.2*SIN(ATAN(C26)))),1)</f>
        <v>7.3999999999999995</v>
      </c>
      <c r="I26" s="4" t="s">
        <v>66</v>
      </c>
      <c r="J26" s="6" t="s">
        <v>82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611</v>
      </c>
      <c r="Q26" s="4">
        <v>2422</v>
      </c>
      <c r="R26" s="4">
        <f>SUM(K26:Q26)</f>
        <v>3033</v>
      </c>
      <c r="S26" s="7">
        <f>IF(OR(F26&gt;D26,F26&gt;E26),R26*B6,0)</f>
        <v>151650</v>
      </c>
      <c r="T26" s="7">
        <f>IF(OR(H26&gt;D26,H26&gt;E26),R26*B6,0)</f>
        <v>151650</v>
      </c>
    </row>
    <row r="27" spans="1:20" ht="15">
      <c r="A27" t="s">
        <v>81</v>
      </c>
      <c r="B27">
        <v>45</v>
      </c>
      <c r="C27">
        <v>0</v>
      </c>
      <c r="D27" s="2">
        <v>4</v>
      </c>
      <c r="E27" s="2">
        <v>4.7</v>
      </c>
      <c r="F27" s="2">
        <f>ROUNDUP((B3+(B27*5280/3600)/(2*B4+64.4*C27)),1)</f>
        <v>4.5</v>
      </c>
      <c r="G27" s="2">
        <f>ROUNDUP((C3+(B27*5280/3600)/(2*C4+64.4*C27)),1)</f>
        <v>4.3</v>
      </c>
      <c r="H27">
        <f>ROUNDUP((B3+(B27*5280/3600)/(B4+32.2*SIN(ATAN(C27)))),1)</f>
        <v>7.3999999999999995</v>
      </c>
      <c r="I27" t="s">
        <v>66</v>
      </c>
      <c r="J27" t="s">
        <v>35</v>
      </c>
      <c r="K27">
        <v>167</v>
      </c>
      <c r="L27">
        <v>961</v>
      </c>
      <c r="M27">
        <v>641</v>
      </c>
      <c r="N27">
        <v>692</v>
      </c>
      <c r="O27">
        <v>803</v>
      </c>
      <c r="P27">
        <v>284</v>
      </c>
      <c r="Q27">
        <v>0</v>
      </c>
      <c r="R27">
        <f>SUM(K27:Q27)</f>
        <v>3548</v>
      </c>
      <c r="S27" s="8">
        <f>IF(OR(F27&gt;D27,F27&gt;E27),R27*B6,0)</f>
        <v>177400</v>
      </c>
      <c r="T27" s="8">
        <f>IF(OR(H27&gt;D27,H27&gt;E27),R27*B6,0)</f>
        <v>177400</v>
      </c>
    </row>
    <row r="28" spans="1:20" s="4" customFormat="1" ht="15">
      <c r="A28" s="4" t="s">
        <v>15</v>
      </c>
      <c r="B28" s="4">
        <v>45</v>
      </c>
      <c r="C28" s="4">
        <v>0.023</v>
      </c>
      <c r="D28" s="5">
        <v>3</v>
      </c>
      <c r="E28" s="5">
        <v>4.3</v>
      </c>
      <c r="F28" s="5">
        <f>ROUNDUP((B3+(B28*5280/3600)/(2*B4+64.4*C28)),1)</f>
        <v>4.3</v>
      </c>
      <c r="G28" s="5">
        <f>ROUNDUP((C3+(B28*5280/3600)/(2*C4+64.4*C28)),1)</f>
        <v>4.1</v>
      </c>
      <c r="H28" s="4">
        <f>ROUNDUP((B3+(B28*5280/3600)/(B4+32.2*SIN(ATAN(C28)))),1)</f>
        <v>7.1</v>
      </c>
      <c r="I28" s="4" t="s">
        <v>66</v>
      </c>
      <c r="J28" s="6" t="s">
        <v>29</v>
      </c>
      <c r="K28" s="4">
        <v>113</v>
      </c>
      <c r="L28" s="4">
        <v>546</v>
      </c>
      <c r="M28" s="4">
        <v>523</v>
      </c>
      <c r="N28" s="4">
        <v>1418</v>
      </c>
      <c r="O28" s="4">
        <v>2638</v>
      </c>
      <c r="P28" s="4">
        <v>1130</v>
      </c>
      <c r="Q28" s="4">
        <v>798</v>
      </c>
      <c r="R28" s="4">
        <f t="shared" si="0"/>
        <v>7166</v>
      </c>
      <c r="S28" s="7">
        <f>IF(OR(F28&gt;D28,F28&gt;E28),R28*B6,0)</f>
        <v>358300</v>
      </c>
      <c r="T28" s="7">
        <f>IF(OR(H28&gt;D28,H28&gt;E28),R28*B6,0)</f>
        <v>358300</v>
      </c>
    </row>
    <row r="29" spans="1:20" ht="15">
      <c r="A29" t="s">
        <v>16</v>
      </c>
      <c r="B29">
        <v>45</v>
      </c>
      <c r="C29">
        <v>0.04</v>
      </c>
      <c r="D29" s="2">
        <v>3</v>
      </c>
      <c r="E29" s="2">
        <v>4.2</v>
      </c>
      <c r="F29" s="2">
        <f>ROUNDUP((B3+(B29*5280/3600)/(2*B4+64.4*C29)),1)</f>
        <v>4.199999999999999</v>
      </c>
      <c r="G29" s="2">
        <f>ROUNDUP((C3+(B29*5280/3600)/(2*C4+64.4*C29)),1)</f>
        <v>4</v>
      </c>
      <c r="H29">
        <f>ROUNDUP((B3+(B29*5280/3600)/(B4+32.2*SIN(ATAN(C29)))),1)</f>
        <v>6.8</v>
      </c>
      <c r="I29" t="s">
        <v>66</v>
      </c>
      <c r="J29" t="s">
        <v>25</v>
      </c>
      <c r="K29">
        <v>0</v>
      </c>
      <c r="L29">
        <v>187</v>
      </c>
      <c r="M29">
        <v>345</v>
      </c>
      <c r="N29">
        <v>149</v>
      </c>
      <c r="O29">
        <v>266</v>
      </c>
      <c r="P29">
        <v>203</v>
      </c>
      <c r="Q29">
        <v>259</v>
      </c>
      <c r="R29">
        <f t="shared" si="0"/>
        <v>1409</v>
      </c>
      <c r="S29" s="8">
        <f>IF(OR(F29&gt;D29,F29&gt;E29),R29*B6,0)</f>
        <v>70450</v>
      </c>
      <c r="T29" s="8">
        <f>IF(OR(H29&gt;D29,H29&gt;E29),R29*B6,0)</f>
        <v>70450</v>
      </c>
    </row>
    <row r="30" spans="1:20" s="4" customFormat="1" ht="15">
      <c r="A30" s="4" t="s">
        <v>17</v>
      </c>
      <c r="B30" s="4">
        <v>45</v>
      </c>
      <c r="C30" s="4">
        <v>0</v>
      </c>
      <c r="D30" s="5">
        <v>3</v>
      </c>
      <c r="E30" s="5">
        <v>4.5</v>
      </c>
      <c r="F30" s="5">
        <f>ROUNDUP((B3+(B30*5280/3600)/(2*B4+64.4*C30)),1)</f>
        <v>4.5</v>
      </c>
      <c r="G30" s="5">
        <f>ROUNDUP((C3+(B30*5280/3600)/(2*C4+64.4*C30)),1)</f>
        <v>4.3</v>
      </c>
      <c r="H30" s="4">
        <f>ROUNDUP((B3+(B30*5280/3600)/(B4+32.2*SIN(ATAN(C30)))),1)</f>
        <v>7.3999999999999995</v>
      </c>
      <c r="I30" s="4" t="s">
        <v>66</v>
      </c>
      <c r="J30" s="6" t="s">
        <v>26</v>
      </c>
      <c r="K30" s="4">
        <v>0</v>
      </c>
      <c r="L30" s="4">
        <v>487</v>
      </c>
      <c r="M30" s="4">
        <v>1469</v>
      </c>
      <c r="N30" s="4">
        <v>2063</v>
      </c>
      <c r="O30" s="4">
        <v>1138</v>
      </c>
      <c r="P30" s="4">
        <v>1009</v>
      </c>
      <c r="Q30" s="4">
        <v>925</v>
      </c>
      <c r="R30" s="4">
        <f t="shared" si="0"/>
        <v>7091</v>
      </c>
      <c r="S30" s="7">
        <f>IF(OR(F30&gt;D30,F30&gt;E30),R30*B6,0)</f>
        <v>354550</v>
      </c>
      <c r="T30" s="7">
        <f>IF(OR(H30&gt;D30,H30&gt;E30),R30*B6,0)</f>
        <v>354550</v>
      </c>
    </row>
    <row r="31" spans="1:20" ht="15">
      <c r="A31" t="s">
        <v>18</v>
      </c>
      <c r="B31">
        <v>45</v>
      </c>
      <c r="C31">
        <v>0</v>
      </c>
      <c r="D31" s="2">
        <v>3.2</v>
      </c>
      <c r="E31" s="2">
        <v>4.5</v>
      </c>
      <c r="F31" s="2">
        <f>ROUNDUP((B3+(B31*5280/3600)/(2*B4+64.4*C31)),1)</f>
        <v>4.5</v>
      </c>
      <c r="G31" s="2">
        <f>ROUNDUP((C3+(B31*5280/3600)/(2*C4+64.4*C31)),1)</f>
        <v>4.3</v>
      </c>
      <c r="H31">
        <f>ROUNDUP((B3+(B31*5280/3600)/(B4+32.2*SIN(ATAN(C31)))),1)</f>
        <v>7.3999999999999995</v>
      </c>
      <c r="I31" t="s">
        <v>66</v>
      </c>
      <c r="J31" t="s">
        <v>28</v>
      </c>
      <c r="K31">
        <v>0</v>
      </c>
      <c r="L31">
        <v>3723</v>
      </c>
      <c r="M31">
        <v>6020</v>
      </c>
      <c r="N31">
        <v>3282</v>
      </c>
      <c r="O31">
        <v>5639</v>
      </c>
      <c r="P31">
        <v>8488</v>
      </c>
      <c r="Q31">
        <v>3541</v>
      </c>
      <c r="R31">
        <f t="shared" si="0"/>
        <v>30693</v>
      </c>
      <c r="S31" s="8">
        <f>IF(OR(F31&gt;D31,F31&gt;E31),R31*B6,0)</f>
        <v>1534650</v>
      </c>
      <c r="T31" s="8">
        <f>IF(OR(H31&gt;D31,H31&gt;E31),R31*B6,0)</f>
        <v>1534650</v>
      </c>
    </row>
    <row r="32" spans="1:20" s="4" customFormat="1" ht="15">
      <c r="A32" s="4" t="s">
        <v>20</v>
      </c>
      <c r="B32" s="4">
        <v>45</v>
      </c>
      <c r="C32" s="4">
        <v>0.02</v>
      </c>
      <c r="D32" s="5">
        <v>3</v>
      </c>
      <c r="E32" s="5">
        <v>4.3</v>
      </c>
      <c r="F32" s="5">
        <f>ROUNDUP((B3+(B32*5280/3600)/(2*B4+64.4*C32)),1)</f>
        <v>4.3</v>
      </c>
      <c r="G32" s="5">
        <f>ROUNDUP((C3+(B32*5280/3600)/(2*C4+64.4*C32)),1)</f>
        <v>4.199999999999999</v>
      </c>
      <c r="H32" s="4">
        <f>ROUNDUP((B3+(B32*5280/3600)/(B4+32.2*SIN(ATAN(C32)))),1)</f>
        <v>7.1</v>
      </c>
      <c r="I32" s="4" t="s">
        <v>66</v>
      </c>
      <c r="J32" s="6" t="s">
        <v>41</v>
      </c>
      <c r="K32" s="4">
        <v>0</v>
      </c>
      <c r="L32" s="4">
        <v>109</v>
      </c>
      <c r="M32" s="4">
        <v>258</v>
      </c>
      <c r="N32" s="4">
        <v>27</v>
      </c>
      <c r="O32" s="4">
        <v>0</v>
      </c>
      <c r="P32" s="4">
        <v>0</v>
      </c>
      <c r="Q32" s="4">
        <v>0</v>
      </c>
      <c r="R32" s="4">
        <f t="shared" si="0"/>
        <v>394</v>
      </c>
      <c r="S32" s="7">
        <f>IF(OR(F32&gt;D32,F32&gt;E32),R32*B6,0)</f>
        <v>19700</v>
      </c>
      <c r="T32" s="7">
        <f>IF(OR(H32&gt;D32,H32&gt;E32),R32*B6,0)</f>
        <v>19700</v>
      </c>
    </row>
    <row r="33" spans="1:20" ht="15">
      <c r="A33" t="s">
        <v>75</v>
      </c>
      <c r="B33">
        <v>45</v>
      </c>
      <c r="C33">
        <v>0.01</v>
      </c>
      <c r="D33" s="2">
        <v>4.4</v>
      </c>
      <c r="E33" s="2">
        <v>4.4</v>
      </c>
      <c r="F33" s="2">
        <f>ROUNDUP((B3+(B33*5280/3600)/(2*B4+64.4*C33)),1)</f>
        <v>4.3999999999999995</v>
      </c>
      <c r="G33" s="2">
        <f>ROUNDUP((C3+(B33*5280/3600)/(2*C4+64.4*C33)),1)</f>
        <v>4.199999999999999</v>
      </c>
      <c r="H33">
        <f>ROUNDUP((B3+(B33*5280/3600)/(B4+32.2*SIN(ATAN(C33)))),1)</f>
        <v>7.3</v>
      </c>
      <c r="I33" t="s">
        <v>68</v>
      </c>
      <c r="J33" t="s">
        <v>77</v>
      </c>
      <c r="O33">
        <v>0</v>
      </c>
      <c r="P33">
        <v>0</v>
      </c>
      <c r="Q33">
        <v>91</v>
      </c>
      <c r="R33">
        <f>SUM(K33:Q33)</f>
        <v>91</v>
      </c>
      <c r="S33" s="8">
        <f>IF(OR(F33&gt;D33,F33&gt;E33),R33*B6,0)</f>
        <v>0</v>
      </c>
      <c r="T33" s="8">
        <f>IF(OR(H33&gt;D33,H33&gt;E33),R33*B6,0)</f>
        <v>4550</v>
      </c>
    </row>
    <row r="34" spans="1:20" s="4" customFormat="1" ht="15">
      <c r="A34" s="4" t="s">
        <v>76</v>
      </c>
      <c r="B34" s="4">
        <v>45</v>
      </c>
      <c r="C34" s="4">
        <v>0.01</v>
      </c>
      <c r="D34" s="5">
        <v>4.5</v>
      </c>
      <c r="E34" s="5">
        <v>4.5</v>
      </c>
      <c r="F34" s="5">
        <f>ROUNDUP((B3+(B34*5280/3600)/(2*B4+64.4*C34)),1)</f>
        <v>4.3999999999999995</v>
      </c>
      <c r="G34" s="5">
        <f>ROUNDUP((C3+(B34*5280/3600)/(2*C4+64.4*C34)),1)</f>
        <v>4.199999999999999</v>
      </c>
      <c r="H34" s="4">
        <f>ROUNDUP((B3+(B34*5280/3600)/(B4+32.2*SIN(ATAN(C34)))),1)</f>
        <v>7.3</v>
      </c>
      <c r="I34" s="4" t="s">
        <v>68</v>
      </c>
      <c r="J34" s="6" t="s">
        <v>27</v>
      </c>
      <c r="O34" s="4">
        <v>999</v>
      </c>
      <c r="P34" s="4">
        <v>1239</v>
      </c>
      <c r="Q34" s="4">
        <v>950</v>
      </c>
      <c r="R34" s="4">
        <f>SUM(K34:Q34)</f>
        <v>3188</v>
      </c>
      <c r="S34" s="7">
        <f>IF(OR(F34&gt;D34,F34&gt;E34),R34*B6,0)</f>
        <v>0</v>
      </c>
      <c r="T34" s="7">
        <f>IF(OR(H34&gt;D34,H34&gt;E34),R34*B6,0)</f>
        <v>159400</v>
      </c>
    </row>
    <row r="36" spans="1:20" ht="15">
      <c r="A36" s="3" t="s">
        <v>19</v>
      </c>
      <c r="K36">
        <f aca="true" t="shared" si="1" ref="K36:T36">SUM(K12:K35)</f>
        <v>6831</v>
      </c>
      <c r="L36">
        <f t="shared" si="1"/>
        <v>17886</v>
      </c>
      <c r="M36">
        <f t="shared" si="1"/>
        <v>18623</v>
      </c>
      <c r="N36">
        <f t="shared" si="1"/>
        <v>16010</v>
      </c>
      <c r="O36">
        <f t="shared" si="1"/>
        <v>20596</v>
      </c>
      <c r="P36">
        <f t="shared" si="1"/>
        <v>22091</v>
      </c>
      <c r="Q36">
        <f t="shared" si="1"/>
        <v>17304</v>
      </c>
      <c r="R36">
        <f t="shared" si="1"/>
        <v>119341</v>
      </c>
      <c r="S36" s="1">
        <f t="shared" si="1"/>
        <v>5217200</v>
      </c>
      <c r="T36" s="1">
        <f t="shared" si="1"/>
        <v>5967050</v>
      </c>
    </row>
  </sheetData>
  <sheetProtection/>
  <printOptions/>
  <pageMargins left="0.7" right="0.7" top="0.75" bottom="0.75" header="0.3" footer="0.3"/>
  <pageSetup fitToHeight="0" horizontalDpi="300" verticalDpi="3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Talus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Ceccarelli</dc:creator>
  <cp:keywords/>
  <dc:description/>
  <cp:lastModifiedBy>bceccarelli</cp:lastModifiedBy>
  <cp:lastPrinted>2010-12-01T13:18:39Z</cp:lastPrinted>
  <dcterms:created xsi:type="dcterms:W3CDTF">2009-12-05T18:38:03Z</dcterms:created>
  <dcterms:modified xsi:type="dcterms:W3CDTF">2011-02-21T00:31:26Z</dcterms:modified>
  <cp:category/>
  <cp:version/>
  <cp:contentType/>
  <cp:contentStatus/>
</cp:coreProperties>
</file>